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filterPrivacy="1"/>
  <bookViews>
    <workbookView xWindow="0" yWindow="0" windowWidth="22260" windowHeight="12648" firstSheet="1" activeTab="3" xr2:uid="{00000000-000D-0000-FFFF-FFFF00000000}"/>
  </bookViews>
  <sheets>
    <sheet name="Обсяги виготовлення" sheetId="4" r:id="rId1"/>
    <sheet name="Реактори" sheetId="1" r:id="rId2"/>
    <sheet name="Електростанції" sheetId="2" r:id="rId3"/>
    <sheet name="ІС АЕС" sheetId="3" r:id="rId4"/>
  </sheets>
  <definedNames>
    <definedName name="зображення">INDIRECT('ІС АЕС'!$C$14)</definedName>
    <definedName name="фото">INDIRECT('ІС АЕС'!$C$14)</definedName>
  </definedName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2" l="1"/>
  <c r="C13" i="3"/>
  <c r="C14" i="3"/>
  <c r="B21" i="1"/>
  <c r="C21" i="1"/>
  <c r="D21" i="1"/>
  <c r="B20" i="1"/>
  <c r="B19" i="1"/>
  <c r="D48" i="4" l="1"/>
  <c r="C48" i="4"/>
  <c r="D49" i="4"/>
  <c r="D50" i="4"/>
  <c r="D52" i="4" s="1"/>
  <c r="H19" i="4" s="1"/>
  <c r="C50" i="4"/>
  <c r="C49" i="4"/>
  <c r="H10" i="4" s="1"/>
  <c r="H4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3" i="4"/>
  <c r="D3" i="2"/>
  <c r="D4" i="2"/>
  <c r="D5" i="2"/>
  <c r="D6" i="2"/>
  <c r="C8" i="3"/>
  <c r="C7" i="3"/>
  <c r="C4" i="3"/>
  <c r="C5" i="3"/>
  <c r="C3" i="3"/>
  <c r="C20" i="1"/>
  <c r="D20" i="1"/>
  <c r="C19" i="1"/>
  <c r="D19" i="1"/>
  <c r="C18" i="1"/>
  <c r="D18" i="1"/>
  <c r="B18" i="1"/>
  <c r="H13" i="4" l="1"/>
  <c r="D51" i="4"/>
  <c r="H16" i="4" s="1"/>
  <c r="C51" i="4"/>
  <c r="H6" i="4"/>
  <c r="C52" i="4"/>
</calcChain>
</file>

<file path=xl/sharedStrings.xml><?xml version="1.0" encoding="utf-8"?>
<sst xmlns="http://schemas.openxmlformats.org/spreadsheetml/2006/main" count="138" uniqueCount="81">
  <si>
    <t>ВВЕР-1000</t>
  </si>
  <si>
    <t>Характеристика</t>
  </si>
  <si>
    <t>ВВЕР-440</t>
  </si>
  <si>
    <t>Температура води, °C:</t>
  </si>
  <si>
    <t>К. к. д., %</t>
  </si>
  <si>
    <t>   — на вході в реактор</t>
  </si>
  <si>
    <t>   — на виході із реактора</t>
  </si>
  <si>
    <t xml:space="preserve">РБМК-1000 </t>
  </si>
  <si>
    <t>Електростанції</t>
  </si>
  <si>
    <t>Чорнобильська</t>
  </si>
  <si>
    <t>Південноукраїнська</t>
  </si>
  <si>
    <t>Хмельницька</t>
  </si>
  <si>
    <t>Запорізька</t>
  </si>
  <si>
    <t>Рівненська</t>
  </si>
  <si>
    <t>Оберіть реактор:</t>
  </si>
  <si>
    <t>Оберіть АЕС:</t>
  </si>
  <si>
    <t>Теплова потужність реактора, МВт</t>
  </si>
  <si>
    <t>Електрична потужність реактора, МВт</t>
  </si>
  <si>
    <t>Електростанція</t>
  </si>
  <si>
    <t>Бурштинська ТЕС</t>
  </si>
  <si>
    <t>Вуглегірська ТЕС</t>
  </si>
  <si>
    <t>Дніпродзержинська ТЕЦ</t>
  </si>
  <si>
    <t>Добротвірська ТЕС</t>
  </si>
  <si>
    <t>Запорізька ТЕС</t>
  </si>
  <si>
    <t>Зміївська ТЕС</t>
  </si>
  <si>
    <t>Зуївська ТЕС</t>
  </si>
  <si>
    <t>Калуська ТЕЦ</t>
  </si>
  <si>
    <t>Київська ТЕЦ-5</t>
  </si>
  <si>
    <t>Краматорська ТЕЦ</t>
  </si>
  <si>
    <t>Кременчуцька ТЕЦ</t>
  </si>
  <si>
    <t>Криворізька ТЕС</t>
  </si>
  <si>
    <t>Курахівська ТЕС</t>
  </si>
  <si>
    <t>Ладижинська ТЕС</t>
  </si>
  <si>
    <t>Луганська ТЕС</t>
  </si>
  <si>
    <t>Миколаївська ТЕЦ</t>
  </si>
  <si>
    <t>Одеська ТЕЦ</t>
  </si>
  <si>
    <t>Придніпровська ТЕС</t>
  </si>
  <si>
    <t>Сєвєродонецька ТЕЦ</t>
  </si>
  <si>
    <t>Слов'янська ТЕС</t>
  </si>
  <si>
    <t>Старобешівська ТЕС</t>
  </si>
  <si>
    <t>Трипільська ТЕС</t>
  </si>
  <si>
    <t>Харківська ТЕЦ-2</t>
  </si>
  <si>
    <t>Харківська ТЕЦ-5</t>
  </si>
  <si>
    <t>Херсонська ТЕЦ</t>
  </si>
  <si>
    <t>Рівненська АЕС</t>
  </si>
  <si>
    <t>Південноукраїнська АЕС</t>
  </si>
  <si>
    <t>Запорізька АЕС</t>
  </si>
  <si>
    <t>Хмельницька АЕС</t>
  </si>
  <si>
    <t>Дніпровська ГЕС</t>
  </si>
  <si>
    <t>Середньодніпровська ГЕС</t>
  </si>
  <si>
    <t>Дністровська ГАЕС</t>
  </si>
  <si>
    <t>Дністровська ГЕС-1</t>
  </si>
  <si>
    <t>Дністровська ГЕС-2</t>
  </si>
  <si>
    <t>Канівська ГЕС</t>
  </si>
  <si>
    <t>Каховська ГЕС</t>
  </si>
  <si>
    <t>Київська ГАЕС</t>
  </si>
  <si>
    <t>Київська ГЕС</t>
  </si>
  <si>
    <t>Кременчуцька ГЕС</t>
  </si>
  <si>
    <t>Теребле-Ріцька ГЕС</t>
  </si>
  <si>
    <t>Ботієвська ВЕС</t>
  </si>
  <si>
    <t>Краснодонська ВЕС</t>
  </si>
  <si>
    <t>Новоазовська ВЕС</t>
  </si>
  <si>
    <t>Очаківська ВЕС</t>
  </si>
  <si>
    <t>Тип</t>
  </si>
  <si>
    <t>теплова</t>
  </si>
  <si>
    <t>атомна</t>
  </si>
  <si>
    <t>гідро</t>
  </si>
  <si>
    <t>гідроакумулювальна</t>
  </si>
  <si>
    <t>вітрова</t>
  </si>
  <si>
    <t>зміна</t>
  </si>
  <si>
    <t>млн кВт*год</t>
  </si>
  <si>
    <t>Оберіть рік:</t>
  </si>
  <si>
    <t>Загальна кількість виготовленої електроенергії за два роки, млн кВт*год</t>
  </si>
  <si>
    <t>Загальна зміна кількості виготовленої електроенергії, млн кВт*год</t>
  </si>
  <si>
    <t>Загальна кількість виготовленої електроенергії за обраний рік тепловими електростанціями, млн кВт*год</t>
  </si>
  <si>
    <t>Загальна кількість виготовленої електроенергії за обраний рік атомними електростанціями, млн кВт*год</t>
  </si>
  <si>
    <t>Загальна кількість виготовленої електроенергії за обраний рік іншими електростанціями, млн кВт*год</t>
  </si>
  <si>
    <t>Загальна кількість виготовленої електроенергії за обраний рік, млн кВт*год</t>
  </si>
  <si>
    <t>Доля атомних електростанцій у виготовленні електроенергії (у відсотках)</t>
  </si>
  <si>
    <r>
      <t>Теплова </t>
    </r>
    <r>
      <rPr>
        <sz val="11"/>
        <color rgb="FF0B0080"/>
        <rFont val="Calibri"/>
        <family val="2"/>
        <charset val="204"/>
        <scheme val="minor"/>
      </rPr>
      <t>потужність</t>
    </r>
    <r>
      <rPr>
        <sz val="11"/>
        <color theme="1"/>
        <rFont val="Calibri"/>
        <family val="2"/>
        <charset val="204"/>
        <scheme val="minor"/>
      </rPr>
      <t>реактора, </t>
    </r>
    <r>
      <rPr>
        <sz val="11"/>
        <color rgb="FF0B0080"/>
        <rFont val="Calibri"/>
        <family val="2"/>
        <charset val="204"/>
        <scheme val="minor"/>
      </rPr>
      <t>МВт</t>
    </r>
  </si>
  <si>
    <r>
      <t>Електрична потужність</t>
    </r>
    <r>
      <rPr>
        <sz val="11"/>
        <color rgb="FF222222"/>
        <rFont val="Calibri"/>
        <family val="2"/>
        <charset val="204"/>
        <scheme val="minor"/>
      </rPr>
      <t>реактора, </t>
    </r>
    <r>
      <rPr>
        <sz val="11"/>
        <color theme="1"/>
        <rFont val="Calibri"/>
        <family val="2"/>
        <charset val="204"/>
        <scheme val="minor"/>
      </rPr>
      <t>МВт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</si>
</sst>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b/>
      <sz val="8"/>
      <color rgb="FF222222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color rgb="FF222222"/>
      <name val="Arial"/>
      <family val="2"/>
      <charset val="204"/>
    </font>
    <font>
      <sz val="11"/>
      <color rgb="FF0B0080"/>
      <name val="Calibri"/>
      <family val="2"/>
      <charset val="204"/>
      <scheme val="minor"/>
    </font>
    <font>
      <sz val="8"/>
      <color rgb="FF0B0080"/>
      <name val="Arial"/>
      <family val="2"/>
      <charset val="204"/>
    </font>
    <font>
      <sz val="11"/>
      <color rgb="FF222222"/>
      <name val="Calibri"/>
      <family val="2"/>
      <charset val="204"/>
      <scheme val="minor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E0FF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0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AAAAAA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AAAAAA"/>
      </right>
      <top style="thin">
        <color rgb="FF000000"/>
      </top>
      <bottom style="thin">
        <color rgb="FF000000"/>
      </bottom>
      <diagonal/>
    </border>
    <border>
      <left style="medium">
        <color rgb="FFAAAAAA"/>
      </left>
      <right style="thin">
        <color rgb="FF000000"/>
      </right>
      <top style="medium">
        <color rgb="FFAAAAAA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AAAAAA"/>
      </top>
      <bottom style="thin">
        <color rgb="FF000000"/>
      </bottom>
      <diagonal/>
    </border>
    <border>
      <left style="thin">
        <color rgb="FF000000"/>
      </left>
      <right style="medium">
        <color rgb="FFAAAAAA"/>
      </right>
      <top style="medium">
        <color rgb="FFAAAAAA"/>
      </top>
      <bottom style="thin">
        <color rgb="FF000000"/>
      </bottom>
      <diagonal/>
    </border>
    <border>
      <left style="medium">
        <color rgb="FFAAAAAA"/>
      </left>
      <right style="thin">
        <color rgb="FF000000"/>
      </right>
      <top style="thin">
        <color rgb="FF000000"/>
      </top>
      <bottom/>
      <diagonal/>
    </border>
    <border>
      <left style="medium">
        <color rgb="FFAAAAAA"/>
      </left>
      <right style="thin">
        <color rgb="FF000000"/>
      </right>
      <top/>
      <bottom/>
      <diagonal/>
    </border>
    <border>
      <left style="medium">
        <color rgb="FFAAAAAA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5" fillId="0" borderId="0"/>
    <xf numFmtId="0" fontId="6" fillId="0" borderId="0"/>
  </cellStyleXfs>
  <cellXfs count="52">
    <xf numFmtId="0" fontId="0" fillId="0" borderId="0" xfId="0"/>
    <xf numFmtId="0" fontId="0" fillId="0" borderId="0" xfId="0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3" fillId="4" borderId="0" xfId="0" applyFont="1" applyFill="1"/>
    <xf numFmtId="0" fontId="0" fillId="4" borderId="0" xfId="0" applyFill="1" applyAlignment="1">
      <alignment horizontal="left"/>
    </xf>
    <xf numFmtId="0" fontId="8" fillId="4" borderId="0" xfId="0" applyFont="1" applyFill="1"/>
    <xf numFmtId="0" fontId="7" fillId="6" borderId="10" xfId="3" applyNumberFormat="1" applyFont="1" applyFill="1" applyBorder="1" applyAlignment="1">
      <alignment horizontal="center"/>
    </xf>
    <xf numFmtId="0" fontId="8" fillId="4" borderId="0" xfId="0" applyFont="1" applyFill="1" applyAlignment="1"/>
    <xf numFmtId="0" fontId="9" fillId="4" borderId="10" xfId="3" applyFont="1" applyFill="1" applyBorder="1" applyAlignment="1"/>
    <xf numFmtId="2" fontId="9" fillId="4" borderId="10" xfId="3" applyNumberFormat="1" applyFont="1" applyFill="1" applyBorder="1" applyAlignment="1">
      <alignment horizontal="right"/>
    </xf>
    <xf numFmtId="2" fontId="9" fillId="4" borderId="11" xfId="3" applyNumberFormat="1" applyFont="1" applyFill="1" applyBorder="1" applyAlignment="1">
      <alignment horizontal="right"/>
    </xf>
    <xf numFmtId="2" fontId="8" fillId="5" borderId="11" xfId="0" applyNumberFormat="1" applyFont="1" applyFill="1" applyBorder="1" applyAlignment="1"/>
    <xf numFmtId="2" fontId="12" fillId="4" borderId="10" xfId="3" applyNumberFormat="1" applyFont="1" applyFill="1" applyBorder="1" applyAlignment="1"/>
    <xf numFmtId="2" fontId="8" fillId="4" borderId="10" xfId="0" applyNumberFormat="1" applyFont="1" applyFill="1" applyBorder="1" applyAlignment="1"/>
    <xf numFmtId="2" fontId="11" fillId="4" borderId="10" xfId="0" applyNumberFormat="1" applyFont="1" applyFill="1" applyBorder="1" applyAlignment="1">
      <alignment vertical="center" wrapText="1"/>
    </xf>
    <xf numFmtId="0" fontId="8" fillId="4" borderId="0" xfId="0" applyFont="1" applyFill="1" applyAlignment="1">
      <alignment wrapText="1"/>
    </xf>
    <xf numFmtId="0" fontId="13" fillId="4" borderId="0" xfId="2" applyFont="1" applyFill="1" applyAlignment="1">
      <alignment wrapText="1"/>
    </xf>
    <xf numFmtId="9" fontId="11" fillId="4" borderId="10" xfId="1" applyFont="1" applyFill="1" applyBorder="1" applyAlignment="1">
      <alignment vertical="center" wrapText="1"/>
    </xf>
    <xf numFmtId="0" fontId="13" fillId="4" borderId="0" xfId="2" applyFont="1" applyFill="1" applyBorder="1" applyAlignment="1">
      <alignment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5" fillId="0" borderId="0" xfId="0" applyFont="1"/>
    <xf numFmtId="0" fontId="16" fillId="3" borderId="2" xfId="0" applyFont="1" applyFill="1" applyBorder="1" applyAlignment="1">
      <alignment vertical="center" wrapText="1"/>
    </xf>
    <xf numFmtId="0" fontId="16" fillId="3" borderId="1" xfId="0" applyFont="1" applyFill="1" applyBorder="1" applyAlignment="1">
      <alignment vertical="center" wrapText="1"/>
    </xf>
    <xf numFmtId="0" fontId="16" fillId="3" borderId="3" xfId="0" applyFont="1" applyFill="1" applyBorder="1" applyAlignment="1">
      <alignment vertical="center" wrapText="1"/>
    </xf>
    <xf numFmtId="0" fontId="18" fillId="3" borderId="2" xfId="0" applyFont="1" applyFill="1" applyBorder="1" applyAlignment="1">
      <alignment vertical="center" wrapText="1"/>
    </xf>
    <xf numFmtId="0" fontId="20" fillId="4" borderId="0" xfId="0" applyFont="1" applyFill="1"/>
    <xf numFmtId="0" fontId="10" fillId="4" borderId="11" xfId="0" applyFont="1" applyFill="1" applyBorder="1" applyAlignment="1">
      <alignment horizontal="left" vertical="center" wrapText="1"/>
    </xf>
    <xf numFmtId="0" fontId="10" fillId="4" borderId="12" xfId="0" applyFont="1" applyFill="1" applyBorder="1" applyAlignment="1">
      <alignment horizontal="left" vertical="center" wrapText="1"/>
    </xf>
    <xf numFmtId="0" fontId="7" fillId="6" borderId="14" xfId="3" applyNumberFormat="1" applyFont="1" applyFill="1" applyBorder="1" applyAlignment="1">
      <alignment horizontal="center" vertical="center"/>
    </xf>
    <xf numFmtId="0" fontId="7" fillId="6" borderId="15" xfId="3" applyNumberFormat="1" applyFont="1" applyFill="1" applyBorder="1" applyAlignment="1">
      <alignment horizontal="center" vertical="center"/>
    </xf>
    <xf numFmtId="0" fontId="7" fillId="6" borderId="11" xfId="3" applyNumberFormat="1" applyFont="1" applyFill="1" applyBorder="1" applyAlignment="1">
      <alignment horizontal="center"/>
    </xf>
    <xf numFmtId="0" fontId="7" fillId="6" borderId="12" xfId="3" applyNumberFormat="1" applyFont="1" applyFill="1" applyBorder="1" applyAlignment="1">
      <alignment horizontal="center"/>
    </xf>
    <xf numFmtId="0" fontId="7" fillId="6" borderId="0" xfId="3" applyFont="1" applyFill="1" applyBorder="1" applyAlignment="1">
      <alignment horizontal="center" vertical="center"/>
    </xf>
    <xf numFmtId="0" fontId="7" fillId="6" borderId="13" xfId="3" applyFont="1" applyFill="1" applyBorder="1" applyAlignment="1">
      <alignment horizontal="center" vertical="center"/>
    </xf>
    <xf numFmtId="0" fontId="7" fillId="6" borderId="16" xfId="3" applyFont="1" applyFill="1" applyBorder="1" applyAlignment="1">
      <alignment horizontal="center" vertical="center"/>
    </xf>
    <xf numFmtId="0" fontId="7" fillId="6" borderId="18" xfId="3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left" vertical="center" wrapText="1"/>
    </xf>
    <xf numFmtId="0" fontId="10" fillId="4" borderId="17" xfId="0" applyFont="1" applyFill="1" applyBorder="1" applyAlignment="1">
      <alignment horizontal="left" vertical="center" wrapText="1"/>
    </xf>
    <xf numFmtId="0" fontId="10" fillId="4" borderId="18" xfId="0" applyFont="1" applyFill="1" applyBorder="1" applyAlignment="1">
      <alignment horizontal="left" vertical="center" wrapText="1"/>
    </xf>
    <xf numFmtId="2" fontId="11" fillId="5" borderId="16" xfId="0" applyNumberFormat="1" applyFont="1" applyFill="1" applyBorder="1" applyAlignment="1">
      <alignment horizontal="right" vertical="center"/>
    </xf>
    <xf numFmtId="2" fontId="11" fillId="5" borderId="17" xfId="0" applyNumberFormat="1" applyFont="1" applyFill="1" applyBorder="1" applyAlignment="1">
      <alignment horizontal="right" vertical="center"/>
    </xf>
    <xf numFmtId="2" fontId="11" fillId="5" borderId="18" xfId="0" applyNumberFormat="1" applyFont="1" applyFill="1" applyBorder="1" applyAlignment="1">
      <alignment horizontal="right" vertical="center"/>
    </xf>
    <xf numFmtId="9" fontId="11" fillId="5" borderId="10" xfId="1" applyFont="1" applyFill="1" applyBorder="1" applyAlignment="1">
      <alignment horizontal="right" vertical="center"/>
    </xf>
    <xf numFmtId="0" fontId="10" fillId="4" borderId="10" xfId="0" applyFont="1" applyFill="1" applyBorder="1" applyAlignment="1">
      <alignment vertical="center" wrapText="1"/>
    </xf>
    <xf numFmtId="2" fontId="11" fillId="5" borderId="10" xfId="0" applyNumberFormat="1" applyFont="1" applyFill="1" applyBorder="1" applyAlignment="1">
      <alignment horizontal="right" vertical="center"/>
    </xf>
    <xf numFmtId="0" fontId="11" fillId="5" borderId="10" xfId="0" applyFont="1" applyFill="1" applyBorder="1" applyAlignment="1">
      <alignment horizontal="right" vertical="center"/>
    </xf>
    <xf numFmtId="0" fontId="16" fillId="3" borderId="7" xfId="0" applyFont="1" applyFill="1" applyBorder="1" applyAlignment="1">
      <alignment horizontal="left" vertical="center" wrapText="1"/>
    </xf>
    <xf numFmtId="0" fontId="16" fillId="3" borderId="8" xfId="0" applyFont="1" applyFill="1" applyBorder="1" applyAlignment="1">
      <alignment horizontal="left" vertical="center" wrapText="1"/>
    </xf>
    <xf numFmtId="0" fontId="16" fillId="3" borderId="9" xfId="0" applyFont="1" applyFill="1" applyBorder="1" applyAlignment="1">
      <alignment horizontal="left" vertical="center" wrapText="1"/>
    </xf>
  </cellXfs>
  <cellStyles count="4">
    <cellStyle name="Обычный" xfId="0" builtinId="0"/>
    <cellStyle name="Обычный 2" xfId="2" xr:uid="{00000000-0005-0000-0000-00002F000000}"/>
    <cellStyle name="Обычный_Обсяги виготовлення" xfId="3" xr:uid="{0F300ECE-1690-46C8-AE27-ABA729B847DC}"/>
    <cellStyle name="Процентный" xfId="1" builtinId="5"/>
  </cellStyles>
  <dxfs count="0"/>
  <tableStyles count="0" defaultTableStyle="TableStyleMedium2" defaultPivotStyle="PivotStyleLight16"/>
  <colors>
    <mruColors>
      <color rgb="FF0070C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60959</xdr:colOff>
      <xdr:row>1</xdr:row>
      <xdr:rowOff>15240</xdr:rowOff>
    </xdr:from>
    <xdr:to>
      <xdr:col>18</xdr:col>
      <xdr:colOff>516154</xdr:colOff>
      <xdr:row>23</xdr:row>
      <xdr:rowOff>7620</xdr:rowOff>
    </xdr:to>
    <xdr:pic>
      <xdr:nvPicPr>
        <xdr:cNvPr id="2" name="Рисунок 1" descr="https://upload.wikimedia.org/wikipedia/commons/thumb/2/22/PressurizedWaterReactor_ru.gif/500px-PressurizedWaterReactor_ru.gif">
          <a:extLst>
            <a:ext uri="{FF2B5EF4-FFF2-40B4-BE49-F238E27FC236}">
              <a16:creationId xmlns:a16="http://schemas.microsoft.com/office/drawing/2014/main" id="{A115BCE5-DEF0-4B9C-9515-661B7B0C2848}"/>
            </a:ext>
          </a:extLst>
        </xdr:cNvPr>
        <xdr:cNvPicPr>
          <a:picLocks noChangeAspect="1" noChangeArrowheads="1" noCrop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2159" y="198120"/>
          <a:ext cx="7770395" cy="4015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-1</xdr:colOff>
      <xdr:row>2</xdr:row>
      <xdr:rowOff>3525</xdr:rowOff>
    </xdr:to>
    <xdr:pic>
      <xdr:nvPicPr>
        <xdr:cNvPr id="4" name="Рисунок 3" descr="Chernobylreactor.jpg">
          <a:extLst>
            <a:ext uri="{FF2B5EF4-FFF2-40B4-BE49-F238E27FC236}">
              <a16:creationId xmlns:a16="http://schemas.microsoft.com/office/drawing/2014/main" id="{2CCD2E57-FB69-4E6B-9F7C-BA3EABF2D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85057"/>
          <a:ext cx="3047999" cy="2050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</xdr:row>
      <xdr:rowOff>1</xdr:rowOff>
    </xdr:from>
    <xdr:to>
      <xdr:col>3</xdr:col>
      <xdr:colOff>0</xdr:colOff>
      <xdr:row>3</xdr:row>
      <xdr:rowOff>7153</xdr:rowOff>
    </xdr:to>
    <xdr:pic>
      <xdr:nvPicPr>
        <xdr:cNvPr id="5" name="Рисунок 4" descr="PUNS-2013-3.JPG">
          <a:extLst>
            <a:ext uri="{FF2B5EF4-FFF2-40B4-BE49-F238E27FC236}">
              <a16:creationId xmlns:a16="http://schemas.microsoft.com/office/drawing/2014/main" id="{1AA4B87D-4C82-4B0C-B101-703098B2C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231572"/>
          <a:ext cx="3048000" cy="2304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</xdr:row>
      <xdr:rowOff>10885</xdr:rowOff>
    </xdr:from>
    <xdr:to>
      <xdr:col>2</xdr:col>
      <xdr:colOff>3045901</xdr:colOff>
      <xdr:row>4</xdr:row>
      <xdr:rowOff>10885</xdr:rowOff>
    </xdr:to>
    <xdr:pic>
      <xdr:nvPicPr>
        <xdr:cNvPr id="6" name="Рисунок 5" descr="Khnpp 2013 - 2.jpg">
          <a:extLst>
            <a:ext uri="{FF2B5EF4-FFF2-40B4-BE49-F238E27FC236}">
              <a16:creationId xmlns:a16="http://schemas.microsoft.com/office/drawing/2014/main" id="{F08CA3F6-8B7F-4A2F-8962-187A6E217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9029" y="4539342"/>
          <a:ext cx="3045901" cy="1404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12559</xdr:colOff>
      <xdr:row>5</xdr:row>
      <xdr:rowOff>0</xdr:rowOff>
    </xdr:to>
    <xdr:pic>
      <xdr:nvPicPr>
        <xdr:cNvPr id="7" name="Рисунок 6" descr="Zaporozhje AES.jpg">
          <a:extLst>
            <a:ext uri="{FF2B5EF4-FFF2-40B4-BE49-F238E27FC236}">
              <a16:creationId xmlns:a16="http://schemas.microsoft.com/office/drawing/2014/main" id="{C5120A2C-9E0A-4CDD-B848-E068458FE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9029" y="5932714"/>
          <a:ext cx="3060559" cy="2318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5</xdr:row>
      <xdr:rowOff>1</xdr:rowOff>
    </xdr:from>
    <xdr:to>
      <xdr:col>3</xdr:col>
      <xdr:colOff>10885</xdr:colOff>
      <xdr:row>6</xdr:row>
      <xdr:rowOff>5861</xdr:rowOff>
    </xdr:to>
    <xdr:pic>
      <xdr:nvPicPr>
        <xdr:cNvPr id="8" name="Рисунок 7" descr="Ровенская АЭС.JPG">
          <a:extLst>
            <a:ext uri="{FF2B5EF4-FFF2-40B4-BE49-F238E27FC236}">
              <a16:creationId xmlns:a16="http://schemas.microsoft.com/office/drawing/2014/main" id="{B68BB519-1551-40BE-9074-1A5214631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9029" y="8251372"/>
          <a:ext cx="3058885" cy="2313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312420</xdr:colOff>
          <xdr:row>0</xdr:row>
          <xdr:rowOff>123444</xdr:rowOff>
        </xdr:from>
        <xdr:to>
          <xdr:col>12</xdr:col>
          <xdr:colOff>152119</xdr:colOff>
          <xdr:row>15</xdr:row>
          <xdr:rowOff>91441</xdr:rowOff>
        </xdr:to>
        <xdr:pic>
          <xdr:nvPicPr>
            <xdr:cNvPr id="4" name="Рисунок 3" descr="Chernobylreactor.jpg">
              <a:extLst>
                <a:ext uri="{FF2B5EF4-FFF2-40B4-BE49-F238E27FC236}">
                  <a16:creationId xmlns:a16="http://schemas.microsoft.com/office/drawing/2014/main" id="{919C8CB4-B4E0-475D-9DA3-2FC8C371A2F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зображення" spid="_x0000_s310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526280" y="123444"/>
              <a:ext cx="5326099" cy="3595117"/>
            </a:xfrm>
            <a:prstGeom prst="rect">
              <a:avLst/>
            </a:prstGeom>
            <a:solidFill>
              <a:srgbClr val="FFFFFF">
                <a:shade val="85000"/>
              </a:srgbClr>
            </a:solidFill>
            <a:ln w="88900" cap="sq">
              <a:solidFill>
                <a:srgbClr val="FFFFFF"/>
              </a:solidFill>
              <a:miter lim="800000"/>
            </a:ln>
            <a:effectLst>
              <a:outerShdw blurRad="55000" dist="18000" dir="5400000" algn="tl" rotWithShape="0">
                <a:srgbClr val="000000">
                  <a:alpha val="40000"/>
                </a:srgbClr>
              </a:outerShdw>
            </a:effectLst>
            <a:scene3d>
              <a:camera prst="orthographicFront"/>
              <a:lightRig rig="twoPt" dir="t">
                <a:rot lat="0" lon="0" rev="7200000"/>
              </a:lightRig>
            </a:scene3d>
            <a:sp3d>
              <a:bevelT w="25400" h="19050"/>
              <a:contourClr>
                <a:srgbClr val="FFFFFF"/>
              </a:contourClr>
            </a:sp3d>
            <a:extLst/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97540-A084-4DE3-985A-DBE861C30AF4}">
  <dimension ref="A1:K52"/>
  <sheetViews>
    <sheetView topLeftCell="D1" zoomScale="98" zoomScaleNormal="98" workbookViewId="0">
      <selection activeCell="H8" sqref="H8:H9"/>
    </sheetView>
  </sheetViews>
  <sheetFormatPr defaultRowHeight="14.4" x14ac:dyDescent="0.3"/>
  <cols>
    <col min="1" max="1" width="23.5546875" style="6" bestFit="1" customWidth="1"/>
    <col min="2" max="2" width="19" style="6" bestFit="1" customWidth="1"/>
    <col min="3" max="4" width="14.6640625" style="6" bestFit="1" customWidth="1"/>
    <col min="5" max="5" width="12.33203125" style="6" customWidth="1"/>
    <col min="6" max="6" width="8.88671875" style="6"/>
    <col min="7" max="7" width="38.88671875" style="6" customWidth="1"/>
    <col min="8" max="8" width="16.5546875" style="6" customWidth="1"/>
    <col min="9" max="16384" width="8.88671875" style="6"/>
  </cols>
  <sheetData>
    <row r="1" spans="1:9" x14ac:dyDescent="0.3">
      <c r="A1" s="35" t="s">
        <v>18</v>
      </c>
      <c r="B1" s="37" t="s">
        <v>63</v>
      </c>
      <c r="C1" s="33" t="s">
        <v>70</v>
      </c>
      <c r="D1" s="34"/>
      <c r="E1" s="31" t="s">
        <v>69</v>
      </c>
    </row>
    <row r="2" spans="1:9" s="8" customFormat="1" x14ac:dyDescent="0.3">
      <c r="A2" s="36"/>
      <c r="B2" s="38"/>
      <c r="C2" s="7">
        <v>2015</v>
      </c>
      <c r="D2" s="7">
        <v>2016</v>
      </c>
      <c r="E2" s="32"/>
    </row>
    <row r="3" spans="1:9" s="8" customFormat="1" ht="16.8" customHeight="1" x14ac:dyDescent="0.3">
      <c r="A3" s="9" t="s">
        <v>19</v>
      </c>
      <c r="B3" s="9" t="s">
        <v>64</v>
      </c>
      <c r="C3" s="10">
        <v>9727.9069999999992</v>
      </c>
      <c r="D3" s="11">
        <v>8499.1090000000004</v>
      </c>
      <c r="E3" s="12">
        <f>D3-C3</f>
        <v>-1228.7979999999989</v>
      </c>
    </row>
    <row r="4" spans="1:9" s="8" customFormat="1" x14ac:dyDescent="0.3">
      <c r="A4" s="9" t="s">
        <v>20</v>
      </c>
      <c r="B4" s="9" t="s">
        <v>64</v>
      </c>
      <c r="C4" s="10">
        <v>4446.9219999999996</v>
      </c>
      <c r="D4" s="10">
        <v>4879.3559999999998</v>
      </c>
      <c r="E4" s="12">
        <f t="shared" ref="E4:E46" si="0">D4-C4</f>
        <v>432.4340000000002</v>
      </c>
      <c r="G4" s="46" t="s">
        <v>72</v>
      </c>
      <c r="H4" s="47">
        <f>SUM(C3:D46)</f>
        <v>297537.71100000001</v>
      </c>
    </row>
    <row r="5" spans="1:9" s="8" customFormat="1" ht="15" customHeight="1" x14ac:dyDescent="0.3">
      <c r="A5" s="9" t="s">
        <v>21</v>
      </c>
      <c r="B5" s="9" t="s">
        <v>64</v>
      </c>
      <c r="C5" s="10">
        <v>82.131</v>
      </c>
      <c r="D5" s="10">
        <v>83.585999999999999</v>
      </c>
      <c r="E5" s="12">
        <f t="shared" si="0"/>
        <v>1.4549999999999983</v>
      </c>
      <c r="G5" s="46"/>
      <c r="H5" s="47"/>
    </row>
    <row r="6" spans="1:9" s="8" customFormat="1" ht="14.4" customHeight="1" x14ac:dyDescent="0.3">
      <c r="A6" s="9" t="s">
        <v>22</v>
      </c>
      <c r="B6" s="9" t="s">
        <v>64</v>
      </c>
      <c r="C6" s="10">
        <v>2245.5129999999999</v>
      </c>
      <c r="D6" s="10">
        <v>2275.4499999999998</v>
      </c>
      <c r="E6" s="12">
        <f t="shared" si="0"/>
        <v>29.936999999999898</v>
      </c>
      <c r="G6" s="46" t="s">
        <v>73</v>
      </c>
      <c r="H6" s="47">
        <f>SUM(E3:E46)</f>
        <v>-3164.6690000000008</v>
      </c>
    </row>
    <row r="7" spans="1:9" s="8" customFormat="1" ht="14.4" customHeight="1" x14ac:dyDescent="0.3">
      <c r="A7" s="9" t="s">
        <v>23</v>
      </c>
      <c r="B7" s="9" t="s">
        <v>64</v>
      </c>
      <c r="C7" s="10">
        <v>5895.0929999999998</v>
      </c>
      <c r="D7" s="10">
        <v>5216.7380000000003</v>
      </c>
      <c r="E7" s="12">
        <f t="shared" si="0"/>
        <v>-678.35499999999956</v>
      </c>
      <c r="G7" s="46"/>
      <c r="H7" s="47"/>
    </row>
    <row r="8" spans="1:9" s="8" customFormat="1" x14ac:dyDescent="0.3">
      <c r="A8" s="9" t="s">
        <v>24</v>
      </c>
      <c r="B8" s="9" t="s">
        <v>64</v>
      </c>
      <c r="C8" s="10">
        <v>1180.663</v>
      </c>
      <c r="D8" s="10">
        <v>2278.7220000000002</v>
      </c>
      <c r="E8" s="12">
        <f t="shared" si="0"/>
        <v>1098.0590000000002</v>
      </c>
      <c r="G8" s="46" t="s">
        <v>71</v>
      </c>
      <c r="H8" s="48">
        <v>2016</v>
      </c>
    </row>
    <row r="9" spans="1:9" s="8" customFormat="1" x14ac:dyDescent="0.3">
      <c r="A9" s="9" t="s">
        <v>25</v>
      </c>
      <c r="B9" s="9" t="s">
        <v>64</v>
      </c>
      <c r="C9" s="10">
        <v>890.46100000000001</v>
      </c>
      <c r="D9" s="13"/>
      <c r="E9" s="12">
        <f t="shared" si="0"/>
        <v>-890.46100000000001</v>
      </c>
      <c r="G9" s="46"/>
      <c r="H9" s="48"/>
    </row>
    <row r="10" spans="1:9" s="8" customFormat="1" ht="14.4" customHeight="1" x14ac:dyDescent="0.3">
      <c r="A10" s="9" t="s">
        <v>26</v>
      </c>
      <c r="B10" s="9" t="s">
        <v>64</v>
      </c>
      <c r="C10" s="10">
        <v>279.57799999999997</v>
      </c>
      <c r="D10" s="10">
        <v>371.536</v>
      </c>
      <c r="E10" s="12">
        <f t="shared" si="0"/>
        <v>91.958000000000027</v>
      </c>
      <c r="G10" s="39" t="s">
        <v>74</v>
      </c>
      <c r="H10" s="42">
        <f>HLOOKUP($H$8,$C$47:$D$52,I11,FALSE)</f>
        <v>56611.630000000005</v>
      </c>
    </row>
    <row r="11" spans="1:9" s="8" customFormat="1" ht="14.4" customHeight="1" x14ac:dyDescent="0.3">
      <c r="A11" s="9" t="s">
        <v>27</v>
      </c>
      <c r="B11" s="9" t="s">
        <v>64</v>
      </c>
      <c r="C11" s="10">
        <v>2639.4810000000002</v>
      </c>
      <c r="D11" s="10">
        <v>3048.9029999999998</v>
      </c>
      <c r="E11" s="12">
        <f t="shared" si="0"/>
        <v>409.42199999999957</v>
      </c>
      <c r="G11" s="40"/>
      <c r="H11" s="43"/>
      <c r="I11" s="8">
        <v>3</v>
      </c>
    </row>
    <row r="12" spans="1:9" s="8" customFormat="1" ht="14.4" customHeight="1" x14ac:dyDescent="0.3">
      <c r="A12" s="9" t="s">
        <v>28</v>
      </c>
      <c r="B12" s="9" t="s">
        <v>64</v>
      </c>
      <c r="C12" s="10">
        <v>317.48500000000001</v>
      </c>
      <c r="D12" s="10">
        <v>386.17500000000001</v>
      </c>
      <c r="E12" s="12">
        <f t="shared" si="0"/>
        <v>68.69</v>
      </c>
      <c r="G12" s="41"/>
      <c r="H12" s="44"/>
    </row>
    <row r="13" spans="1:9" s="8" customFormat="1" ht="14.4" customHeight="1" x14ac:dyDescent="0.3">
      <c r="A13" s="9" t="s">
        <v>29</v>
      </c>
      <c r="B13" s="9" t="s">
        <v>64</v>
      </c>
      <c r="C13" s="10">
        <v>752.50300000000004</v>
      </c>
      <c r="D13" s="10">
        <v>711.57399999999996</v>
      </c>
      <c r="E13" s="12">
        <f t="shared" si="0"/>
        <v>-40.929000000000087</v>
      </c>
      <c r="G13" s="39" t="s">
        <v>75</v>
      </c>
      <c r="H13" s="42">
        <f>HLOOKUP($H$8,$C$47:$D$52,I14,FALSE)</f>
        <v>80950.04800000001</v>
      </c>
    </row>
    <row r="14" spans="1:9" s="8" customFormat="1" ht="14.4" customHeight="1" x14ac:dyDescent="0.3">
      <c r="A14" s="9" t="s">
        <v>30</v>
      </c>
      <c r="B14" s="9" t="s">
        <v>64</v>
      </c>
      <c r="C14" s="10">
        <v>2578.3470000000002</v>
      </c>
      <c r="D14" s="10">
        <v>5018.8689999999997</v>
      </c>
      <c r="E14" s="12">
        <f t="shared" si="0"/>
        <v>2440.5219999999995</v>
      </c>
      <c r="G14" s="40"/>
      <c r="H14" s="43"/>
      <c r="I14" s="8">
        <v>4</v>
      </c>
    </row>
    <row r="15" spans="1:9" s="8" customFormat="1" ht="14.4" customHeight="1" x14ac:dyDescent="0.3">
      <c r="A15" s="9" t="s">
        <v>31</v>
      </c>
      <c r="B15" s="9" t="s">
        <v>64</v>
      </c>
      <c r="C15" s="10">
        <v>5969.3869999999997</v>
      </c>
      <c r="D15" s="10">
        <v>5985.6260000000002</v>
      </c>
      <c r="E15" s="12">
        <f t="shared" si="0"/>
        <v>16.239000000000487</v>
      </c>
      <c r="G15" s="41"/>
      <c r="H15" s="44"/>
    </row>
    <row r="16" spans="1:9" s="8" customFormat="1" ht="14.4" customHeight="1" x14ac:dyDescent="0.3">
      <c r="A16" s="9" t="s">
        <v>32</v>
      </c>
      <c r="B16" s="9" t="s">
        <v>64</v>
      </c>
      <c r="C16" s="10">
        <v>5287.5510000000004</v>
      </c>
      <c r="D16" s="10">
        <v>4048.723</v>
      </c>
      <c r="E16" s="12">
        <f t="shared" si="0"/>
        <v>-1238.8280000000004</v>
      </c>
      <c r="G16" s="39" t="s">
        <v>76</v>
      </c>
      <c r="H16" s="42">
        <f>HLOOKUP($H$8,$C$47:$D$52,I17,FALSE)</f>
        <v>9624.8430000000226</v>
      </c>
    </row>
    <row r="17" spans="1:9" s="8" customFormat="1" ht="14.4" customHeight="1" x14ac:dyDescent="0.3">
      <c r="A17" s="9" t="s">
        <v>33</v>
      </c>
      <c r="B17" s="9" t="s">
        <v>64</v>
      </c>
      <c r="C17" s="10">
        <v>2591.058</v>
      </c>
      <c r="D17" s="10">
        <v>3338.4270000000001</v>
      </c>
      <c r="E17" s="12">
        <f t="shared" si="0"/>
        <v>747.36900000000014</v>
      </c>
      <c r="G17" s="40"/>
      <c r="H17" s="43"/>
      <c r="I17" s="8">
        <v>5</v>
      </c>
    </row>
    <row r="18" spans="1:9" s="8" customFormat="1" ht="14.4" customHeight="1" x14ac:dyDescent="0.3">
      <c r="A18" s="9" t="s">
        <v>34</v>
      </c>
      <c r="B18" s="9" t="s">
        <v>64</v>
      </c>
      <c r="C18" s="10">
        <v>77.382999999999996</v>
      </c>
      <c r="D18" s="10">
        <v>66.631</v>
      </c>
      <c r="E18" s="12">
        <f t="shared" si="0"/>
        <v>-10.751999999999995</v>
      </c>
      <c r="G18" s="41"/>
      <c r="H18" s="44"/>
    </row>
    <row r="19" spans="1:9" s="8" customFormat="1" x14ac:dyDescent="0.3">
      <c r="A19" s="9" t="s">
        <v>35</v>
      </c>
      <c r="B19" s="9" t="s">
        <v>64</v>
      </c>
      <c r="C19" s="10">
        <v>86.75</v>
      </c>
      <c r="D19" s="10">
        <v>84.551000000000002</v>
      </c>
      <c r="E19" s="12">
        <f t="shared" si="0"/>
        <v>-2.1989999999999981</v>
      </c>
      <c r="G19" s="39" t="s">
        <v>78</v>
      </c>
      <c r="H19" s="45">
        <f>HLOOKUP($H$8,$C$47:$D$52,I20,FALSE)</f>
        <v>0.54998275283645026</v>
      </c>
    </row>
    <row r="20" spans="1:9" s="8" customFormat="1" x14ac:dyDescent="0.3">
      <c r="A20" s="9" t="s">
        <v>36</v>
      </c>
      <c r="B20" s="9" t="s">
        <v>64</v>
      </c>
      <c r="C20" s="10">
        <v>1490.3889999999999</v>
      </c>
      <c r="D20" s="10">
        <v>2669.6930000000002</v>
      </c>
      <c r="E20" s="12">
        <f t="shared" si="0"/>
        <v>1179.3040000000003</v>
      </c>
      <c r="G20" s="41"/>
      <c r="H20" s="45"/>
      <c r="I20" s="8">
        <v>6</v>
      </c>
    </row>
    <row r="21" spans="1:9" s="8" customFormat="1" x14ac:dyDescent="0.3">
      <c r="A21" s="9" t="s">
        <v>37</v>
      </c>
      <c r="B21" s="9" t="s">
        <v>64</v>
      </c>
      <c r="C21" s="10">
        <v>197.37700000000001</v>
      </c>
      <c r="D21" s="10">
        <v>68.69</v>
      </c>
      <c r="E21" s="12">
        <f t="shared" si="0"/>
        <v>-128.68700000000001</v>
      </c>
    </row>
    <row r="22" spans="1:9" s="8" customFormat="1" x14ac:dyDescent="0.3">
      <c r="A22" s="9" t="s">
        <v>38</v>
      </c>
      <c r="B22" s="9" t="s">
        <v>64</v>
      </c>
      <c r="C22" s="10">
        <v>2353.4409999999998</v>
      </c>
      <c r="D22" s="10">
        <v>2991.3220000000001</v>
      </c>
      <c r="E22" s="12">
        <f t="shared" si="0"/>
        <v>637.88100000000031</v>
      </c>
    </row>
    <row r="23" spans="1:9" s="8" customFormat="1" x14ac:dyDescent="0.3">
      <c r="A23" s="9" t="s">
        <v>39</v>
      </c>
      <c r="B23" s="9" t="s">
        <v>64</v>
      </c>
      <c r="C23" s="10">
        <v>1934.9380000000001</v>
      </c>
      <c r="D23" s="13"/>
      <c r="E23" s="12">
        <f t="shared" si="0"/>
        <v>-1934.9380000000001</v>
      </c>
    </row>
    <row r="24" spans="1:9" s="8" customFormat="1" x14ac:dyDescent="0.3">
      <c r="A24" s="9" t="s">
        <v>40</v>
      </c>
      <c r="B24" s="9" t="s">
        <v>64</v>
      </c>
      <c r="C24" s="10">
        <v>2794.567</v>
      </c>
      <c r="D24" s="10">
        <v>2700.2860000000001</v>
      </c>
      <c r="E24" s="12">
        <f t="shared" si="0"/>
        <v>-94.280999999999949</v>
      </c>
    </row>
    <row r="25" spans="1:9" s="8" customFormat="1" x14ac:dyDescent="0.3">
      <c r="A25" s="9" t="s">
        <v>41</v>
      </c>
      <c r="B25" s="9" t="s">
        <v>64</v>
      </c>
      <c r="C25" s="10">
        <v>332.03399999999999</v>
      </c>
      <c r="D25" s="10">
        <v>616.75599999999997</v>
      </c>
      <c r="E25" s="12">
        <f t="shared" si="0"/>
        <v>284.72199999999998</v>
      </c>
    </row>
    <row r="26" spans="1:9" s="8" customFormat="1" x14ac:dyDescent="0.3">
      <c r="A26" s="9" t="s">
        <v>42</v>
      </c>
      <c r="B26" s="9" t="s">
        <v>64</v>
      </c>
      <c r="C26" s="10">
        <v>1197.2349999999999</v>
      </c>
      <c r="D26" s="10">
        <v>1177.9190000000001</v>
      </c>
      <c r="E26" s="12">
        <f t="shared" si="0"/>
        <v>-19.315999999999804</v>
      </c>
    </row>
    <row r="27" spans="1:9" s="8" customFormat="1" x14ac:dyDescent="0.3">
      <c r="A27" s="9" t="s">
        <v>43</v>
      </c>
      <c r="B27" s="9" t="s">
        <v>64</v>
      </c>
      <c r="C27" s="10">
        <v>86.826999999999998</v>
      </c>
      <c r="D27" s="10">
        <v>92.988</v>
      </c>
      <c r="E27" s="12">
        <f t="shared" si="0"/>
        <v>6.1610000000000014</v>
      </c>
    </row>
    <row r="28" spans="1:9" s="8" customFormat="1" x14ac:dyDescent="0.3">
      <c r="A28" s="9" t="s">
        <v>44</v>
      </c>
      <c r="B28" s="9" t="s">
        <v>65</v>
      </c>
      <c r="C28" s="10">
        <v>18932.427</v>
      </c>
      <c r="D28" s="10">
        <v>17468.226999999999</v>
      </c>
      <c r="E28" s="12">
        <f t="shared" si="0"/>
        <v>-1464.2000000000007</v>
      </c>
    </row>
    <row r="29" spans="1:9" s="8" customFormat="1" x14ac:dyDescent="0.3">
      <c r="A29" s="9" t="s">
        <v>45</v>
      </c>
      <c r="B29" s="9" t="s">
        <v>65</v>
      </c>
      <c r="C29" s="10">
        <v>15935.18</v>
      </c>
      <c r="D29" s="10">
        <v>17494.421999999999</v>
      </c>
      <c r="E29" s="12">
        <f t="shared" si="0"/>
        <v>1559.2419999999984</v>
      </c>
    </row>
    <row r="30" spans="1:9" s="8" customFormat="1" x14ac:dyDescent="0.3">
      <c r="A30" s="9" t="s">
        <v>46</v>
      </c>
      <c r="B30" s="9" t="s">
        <v>65</v>
      </c>
      <c r="C30" s="10">
        <v>39305.712</v>
      </c>
      <c r="D30" s="10">
        <v>31025.817999999999</v>
      </c>
      <c r="E30" s="12">
        <f t="shared" si="0"/>
        <v>-8279.8940000000002</v>
      </c>
    </row>
    <row r="31" spans="1:9" s="8" customFormat="1" x14ac:dyDescent="0.3">
      <c r="A31" s="9" t="s">
        <v>47</v>
      </c>
      <c r="B31" s="9" t="s">
        <v>65</v>
      </c>
      <c r="C31" s="10">
        <v>13454.135</v>
      </c>
      <c r="D31" s="10">
        <v>14961.581</v>
      </c>
      <c r="E31" s="12">
        <f t="shared" si="0"/>
        <v>1507.4459999999999</v>
      </c>
    </row>
    <row r="32" spans="1:9" s="8" customFormat="1" x14ac:dyDescent="0.3">
      <c r="A32" s="9" t="s">
        <v>48</v>
      </c>
      <c r="B32" s="9" t="s">
        <v>66</v>
      </c>
      <c r="C32" s="10">
        <v>1649.2</v>
      </c>
      <c r="D32" s="10">
        <v>2575.1469999999999</v>
      </c>
      <c r="E32" s="12">
        <f t="shared" si="0"/>
        <v>925.94699999999989</v>
      </c>
    </row>
    <row r="33" spans="1:5" s="8" customFormat="1" x14ac:dyDescent="0.3">
      <c r="A33" s="9" t="s">
        <v>49</v>
      </c>
      <c r="B33" s="9" t="s">
        <v>66</v>
      </c>
      <c r="C33" s="10">
        <v>606.97</v>
      </c>
      <c r="D33" s="10">
        <v>903.23599999999999</v>
      </c>
      <c r="E33" s="12">
        <f t="shared" si="0"/>
        <v>296.26599999999996</v>
      </c>
    </row>
    <row r="34" spans="1:5" s="8" customFormat="1" x14ac:dyDescent="0.3">
      <c r="A34" s="9" t="s">
        <v>50</v>
      </c>
      <c r="B34" s="9" t="s">
        <v>67</v>
      </c>
      <c r="C34" s="10">
        <v>1241.152</v>
      </c>
      <c r="D34" s="10">
        <v>1288.492</v>
      </c>
      <c r="E34" s="12">
        <f t="shared" si="0"/>
        <v>47.339999999999918</v>
      </c>
    </row>
    <row r="35" spans="1:5" s="8" customFormat="1" x14ac:dyDescent="0.3">
      <c r="A35" s="9" t="s">
        <v>51</v>
      </c>
      <c r="B35" s="9" t="s">
        <v>66</v>
      </c>
      <c r="C35" s="10">
        <v>561.79499999999996</v>
      </c>
      <c r="D35" s="10">
        <v>443.51299999999998</v>
      </c>
      <c r="E35" s="12">
        <f t="shared" si="0"/>
        <v>-118.28199999999998</v>
      </c>
    </row>
    <row r="36" spans="1:5" s="8" customFormat="1" x14ac:dyDescent="0.3">
      <c r="A36" s="9" t="s">
        <v>52</v>
      </c>
      <c r="B36" s="9" t="s">
        <v>66</v>
      </c>
      <c r="C36" s="10">
        <v>49.901000000000003</v>
      </c>
      <c r="D36" s="10">
        <v>57.656999999999996</v>
      </c>
      <c r="E36" s="12">
        <f t="shared" si="0"/>
        <v>7.7559999999999931</v>
      </c>
    </row>
    <row r="37" spans="1:5" s="8" customFormat="1" x14ac:dyDescent="0.3">
      <c r="A37" s="9" t="s">
        <v>53</v>
      </c>
      <c r="B37" s="9" t="s">
        <v>66</v>
      </c>
      <c r="C37" s="10">
        <v>503.36799999999999</v>
      </c>
      <c r="D37" s="10">
        <v>688.03599999999994</v>
      </c>
      <c r="E37" s="12">
        <f t="shared" si="0"/>
        <v>184.66799999999995</v>
      </c>
    </row>
    <row r="38" spans="1:5" s="8" customFormat="1" x14ac:dyDescent="0.3">
      <c r="A38" s="9" t="s">
        <v>54</v>
      </c>
      <c r="B38" s="9" t="s">
        <v>66</v>
      </c>
      <c r="C38" s="10">
        <v>654.79399999999998</v>
      </c>
      <c r="D38" s="10">
        <v>1051.818</v>
      </c>
      <c r="E38" s="12">
        <f t="shared" si="0"/>
        <v>397.024</v>
      </c>
    </row>
    <row r="39" spans="1:5" s="8" customFormat="1" x14ac:dyDescent="0.3">
      <c r="A39" s="9" t="s">
        <v>55</v>
      </c>
      <c r="B39" s="9" t="s">
        <v>67</v>
      </c>
      <c r="C39" s="10">
        <v>378.57600000000002</v>
      </c>
      <c r="D39" s="10">
        <v>537.66</v>
      </c>
      <c r="E39" s="12">
        <f t="shared" si="0"/>
        <v>159.08399999999995</v>
      </c>
    </row>
    <row r="40" spans="1:5" s="8" customFormat="1" x14ac:dyDescent="0.3">
      <c r="A40" s="9" t="s">
        <v>56</v>
      </c>
      <c r="B40" s="9" t="s">
        <v>66</v>
      </c>
      <c r="C40" s="10">
        <v>146.167</v>
      </c>
      <c r="D40" s="10">
        <v>144.40899999999999</v>
      </c>
      <c r="E40" s="12">
        <f t="shared" si="0"/>
        <v>-1.7580000000000098</v>
      </c>
    </row>
    <row r="41" spans="1:5" s="8" customFormat="1" x14ac:dyDescent="0.3">
      <c r="A41" s="9" t="s">
        <v>57</v>
      </c>
      <c r="B41" s="9" t="s">
        <v>66</v>
      </c>
      <c r="C41" s="10">
        <v>683.77</v>
      </c>
      <c r="D41" s="10">
        <v>1079.453</v>
      </c>
      <c r="E41" s="12">
        <f t="shared" si="0"/>
        <v>395.68299999999999</v>
      </c>
    </row>
    <row r="42" spans="1:5" s="8" customFormat="1" x14ac:dyDescent="0.3">
      <c r="A42" s="9" t="s">
        <v>58</v>
      </c>
      <c r="B42" s="9" t="s">
        <v>66</v>
      </c>
      <c r="C42" s="13"/>
      <c r="D42" s="10">
        <v>98.808000000000007</v>
      </c>
      <c r="E42" s="12">
        <f t="shared" si="0"/>
        <v>98.808000000000007</v>
      </c>
    </row>
    <row r="43" spans="1:5" s="8" customFormat="1" x14ac:dyDescent="0.3">
      <c r="A43" s="9" t="s">
        <v>59</v>
      </c>
      <c r="B43" s="9" t="s">
        <v>68</v>
      </c>
      <c r="C43" s="10">
        <v>638.94000000000005</v>
      </c>
      <c r="D43" s="10">
        <v>613.226</v>
      </c>
      <c r="E43" s="12">
        <f t="shared" si="0"/>
        <v>-25.714000000000055</v>
      </c>
    </row>
    <row r="44" spans="1:5" s="8" customFormat="1" x14ac:dyDescent="0.3">
      <c r="A44" s="9" t="s">
        <v>60</v>
      </c>
      <c r="B44" s="9" t="s">
        <v>68</v>
      </c>
      <c r="C44" s="10">
        <v>30.408999999999999</v>
      </c>
      <c r="D44" s="13"/>
      <c r="E44" s="12">
        <f t="shared" si="0"/>
        <v>-30.408999999999999</v>
      </c>
    </row>
    <row r="45" spans="1:5" s="8" customFormat="1" x14ac:dyDescent="0.3">
      <c r="A45" s="9" t="s">
        <v>61</v>
      </c>
      <c r="B45" s="9" t="s">
        <v>68</v>
      </c>
      <c r="C45" s="10">
        <v>13.721</v>
      </c>
      <c r="D45" s="13"/>
      <c r="E45" s="12">
        <f t="shared" si="0"/>
        <v>-13.721</v>
      </c>
    </row>
    <row r="46" spans="1:5" s="8" customFormat="1" x14ac:dyDescent="0.3">
      <c r="A46" s="9" t="s">
        <v>62</v>
      </c>
      <c r="B46" s="9" t="s">
        <v>68</v>
      </c>
      <c r="C46" s="10">
        <v>129.952</v>
      </c>
      <c r="D46" s="10">
        <v>143.38800000000001</v>
      </c>
      <c r="E46" s="12">
        <f t="shared" si="0"/>
        <v>13.436000000000007</v>
      </c>
    </row>
    <row r="47" spans="1:5" s="8" customFormat="1" x14ac:dyDescent="0.3">
      <c r="A47" s="9"/>
      <c r="B47" s="9"/>
      <c r="C47" s="7">
        <v>2015</v>
      </c>
      <c r="D47" s="7">
        <v>2016</v>
      </c>
      <c r="E47" s="14"/>
    </row>
    <row r="48" spans="1:5" s="16" customFormat="1" ht="43.2" customHeight="1" x14ac:dyDescent="0.3">
      <c r="A48" s="29" t="s">
        <v>77</v>
      </c>
      <c r="B48" s="30"/>
      <c r="C48" s="15">
        <f>SUM(C$3:C$46)</f>
        <v>150351.19</v>
      </c>
      <c r="D48" s="15">
        <f>SUM(D$3:D$46)</f>
        <v>147186.52100000004</v>
      </c>
      <c r="E48" s="15"/>
    </row>
    <row r="49" spans="1:11" s="16" customFormat="1" ht="43.2" customHeight="1" x14ac:dyDescent="0.3">
      <c r="A49" s="29" t="s">
        <v>74</v>
      </c>
      <c r="B49" s="30"/>
      <c r="C49" s="15">
        <f>SUMIF($B$3:$B$46,$E49,C$3:C$46)</f>
        <v>55435.021000000008</v>
      </c>
      <c r="D49" s="15">
        <f>SUMIF($B$3:$B$46,$E49,D$3:D$46)</f>
        <v>56611.630000000005</v>
      </c>
      <c r="E49" s="15" t="s">
        <v>64</v>
      </c>
    </row>
    <row r="50" spans="1:11" s="16" customFormat="1" ht="43.2" customHeight="1" x14ac:dyDescent="0.3">
      <c r="A50" s="29" t="s">
        <v>75</v>
      </c>
      <c r="B50" s="30"/>
      <c r="C50" s="15">
        <f>SUMIF($B$3:$B$46,$E50,C$3:C$46)</f>
        <v>87627.453999999998</v>
      </c>
      <c r="D50" s="15">
        <f>SUMIF($B$3:$B$46,$E50,D$3:D$46)</f>
        <v>80950.04800000001</v>
      </c>
      <c r="E50" s="15" t="s">
        <v>65</v>
      </c>
    </row>
    <row r="51" spans="1:11" s="16" customFormat="1" ht="43.2" customHeight="1" x14ac:dyDescent="0.3">
      <c r="A51" s="29" t="s">
        <v>76</v>
      </c>
      <c r="B51" s="30"/>
      <c r="C51" s="15">
        <f>C48-C49-C50</f>
        <v>7288.7149999999965</v>
      </c>
      <c r="D51" s="15">
        <f>D48-D49-D50</f>
        <v>9624.8430000000226</v>
      </c>
      <c r="E51" s="15"/>
      <c r="F51" s="17"/>
      <c r="G51" s="17"/>
      <c r="H51" s="17"/>
      <c r="I51" s="17"/>
      <c r="J51" s="17"/>
      <c r="K51" s="17"/>
    </row>
    <row r="52" spans="1:11" s="16" customFormat="1" ht="43.2" customHeight="1" x14ac:dyDescent="0.3">
      <c r="A52" s="29" t="s">
        <v>78</v>
      </c>
      <c r="B52" s="30"/>
      <c r="C52" s="18">
        <f>C50/C48</f>
        <v>0.58281849315592382</v>
      </c>
      <c r="D52" s="18">
        <f>D50/D48</f>
        <v>0.54998275283645026</v>
      </c>
      <c r="E52" s="15"/>
      <c r="F52" s="17"/>
      <c r="G52" s="17"/>
      <c r="H52" s="17"/>
      <c r="I52" s="19"/>
      <c r="J52" s="17"/>
      <c r="K52" s="17"/>
    </row>
  </sheetData>
  <mergeCells count="23">
    <mergeCell ref="G4:G5"/>
    <mergeCell ref="H4:H5"/>
    <mergeCell ref="G6:G7"/>
    <mergeCell ref="H6:H7"/>
    <mergeCell ref="G8:G9"/>
    <mergeCell ref="H8:H9"/>
    <mergeCell ref="G10:G12"/>
    <mergeCell ref="H10:H12"/>
    <mergeCell ref="G13:G15"/>
    <mergeCell ref="G16:G18"/>
    <mergeCell ref="G19:G20"/>
    <mergeCell ref="H13:H15"/>
    <mergeCell ref="H16:H18"/>
    <mergeCell ref="H19:H20"/>
    <mergeCell ref="A51:B51"/>
    <mergeCell ref="A52:B52"/>
    <mergeCell ref="E1:E2"/>
    <mergeCell ref="A48:B48"/>
    <mergeCell ref="A49:B49"/>
    <mergeCell ref="A50:B50"/>
    <mergeCell ref="C1:D1"/>
    <mergeCell ref="A1:A2"/>
    <mergeCell ref="B1:B2"/>
  </mergeCells>
  <dataValidations count="1">
    <dataValidation type="list" allowBlank="1" showInputMessage="1" showErrorMessage="1" sqref="H8:H9" xr:uid="{B135A7B2-F6E0-4A1E-B4DA-7EF8C5BD356E}">
      <formula1>$C$2:$D$2</formula1>
    </dataValidation>
  </dataValidation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C8F500A-A395-43D7-B1D2-9E07D963C302}">
            <x14:iconSet iconSet="3Triangles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</x14:iconSet>
          </x14:cfRule>
          <xm:sqref>E3:E46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1"/>
  <sheetViews>
    <sheetView workbookViewId="0">
      <selection activeCell="B22" sqref="B22"/>
    </sheetView>
  </sheetViews>
  <sheetFormatPr defaultRowHeight="14.4" x14ac:dyDescent="0.3"/>
  <cols>
    <col min="1" max="1" width="38.33203125" style="23" customWidth="1"/>
    <col min="2" max="2" width="9.88671875" style="23" bestFit="1" customWidth="1"/>
    <col min="3" max="3" width="16.109375" style="23" customWidth="1"/>
    <col min="4" max="4" width="12.6640625" style="23" bestFit="1" customWidth="1"/>
    <col min="5" max="16384" width="8.88671875" style="23"/>
  </cols>
  <sheetData>
    <row r="1" spans="1:4" x14ac:dyDescent="0.3">
      <c r="A1" s="20" t="s">
        <v>1</v>
      </c>
      <c r="B1" s="21" t="s">
        <v>2</v>
      </c>
      <c r="C1" s="21" t="s">
        <v>0</v>
      </c>
      <c r="D1" s="22" t="s">
        <v>7</v>
      </c>
    </row>
    <row r="2" spans="1:4" x14ac:dyDescent="0.3">
      <c r="A2" s="24" t="s">
        <v>79</v>
      </c>
      <c r="B2" s="25">
        <v>1375</v>
      </c>
      <c r="C2" s="25">
        <v>3000</v>
      </c>
      <c r="D2" s="26">
        <v>3200</v>
      </c>
    </row>
    <row r="3" spans="1:4" x14ac:dyDescent="0.3">
      <c r="A3" s="27" t="s">
        <v>80</v>
      </c>
      <c r="B3" s="25">
        <v>440</v>
      </c>
      <c r="C3" s="25">
        <v>1000</v>
      </c>
      <c r="D3" s="25">
        <v>1000</v>
      </c>
    </row>
    <row r="4" spans="1:4" x14ac:dyDescent="0.3">
      <c r="A4" s="24" t="s">
        <v>4</v>
      </c>
      <c r="B4" s="25">
        <v>32</v>
      </c>
      <c r="C4" s="25">
        <v>33.299999999999997</v>
      </c>
      <c r="D4" s="26">
        <v>31.3</v>
      </c>
    </row>
    <row r="5" spans="1:4" x14ac:dyDescent="0.3">
      <c r="A5" s="24" t="s">
        <v>3</v>
      </c>
      <c r="B5" s="25"/>
      <c r="C5" s="25"/>
      <c r="D5" s="26"/>
    </row>
    <row r="6" spans="1:4" x14ac:dyDescent="0.3">
      <c r="A6" s="24" t="s">
        <v>5</v>
      </c>
      <c r="B6" s="25">
        <v>269</v>
      </c>
      <c r="C6" s="25">
        <v>289</v>
      </c>
      <c r="D6" s="26">
        <v>265</v>
      </c>
    </row>
    <row r="7" spans="1:4" x14ac:dyDescent="0.3">
      <c r="A7" s="24" t="s">
        <v>6</v>
      </c>
      <c r="B7" s="25">
        <v>300</v>
      </c>
      <c r="C7" s="25">
        <v>322</v>
      </c>
      <c r="D7" s="26">
        <v>289.3</v>
      </c>
    </row>
    <row r="8" spans="1:4" x14ac:dyDescent="0.3">
      <c r="A8" s="49" t="s">
        <v>8</v>
      </c>
      <c r="B8" s="25" t="s">
        <v>13</v>
      </c>
      <c r="C8" s="25" t="s">
        <v>13</v>
      </c>
      <c r="D8" s="25" t="s">
        <v>9</v>
      </c>
    </row>
    <row r="9" spans="1:4" x14ac:dyDescent="0.3">
      <c r="A9" s="50"/>
      <c r="B9" s="25"/>
      <c r="C9" s="25" t="s">
        <v>10</v>
      </c>
      <c r="D9" s="25"/>
    </row>
    <row r="10" spans="1:4" x14ac:dyDescent="0.3">
      <c r="A10" s="50"/>
      <c r="B10" s="25"/>
      <c r="C10" s="25" t="s">
        <v>12</v>
      </c>
      <c r="D10" s="25"/>
    </row>
    <row r="11" spans="1:4" x14ac:dyDescent="0.3">
      <c r="A11" s="50"/>
      <c r="B11" s="25"/>
      <c r="C11" s="25" t="s">
        <v>11</v>
      </c>
      <c r="D11" s="25"/>
    </row>
    <row r="12" spans="1:4" x14ac:dyDescent="0.3">
      <c r="A12" s="50"/>
      <c r="B12" s="25"/>
      <c r="C12" s="25"/>
      <c r="D12" s="25"/>
    </row>
    <row r="13" spans="1:4" x14ac:dyDescent="0.3">
      <c r="A13" s="50"/>
      <c r="B13" s="25"/>
      <c r="C13" s="25"/>
      <c r="D13" s="25"/>
    </row>
    <row r="14" spans="1:4" x14ac:dyDescent="0.3">
      <c r="A14" s="50"/>
      <c r="B14" s="25"/>
      <c r="C14" s="25"/>
      <c r="D14" s="25"/>
    </row>
    <row r="15" spans="1:4" x14ac:dyDescent="0.3">
      <c r="A15" s="50"/>
      <c r="B15" s="25"/>
      <c r="C15" s="25"/>
      <c r="D15" s="25"/>
    </row>
    <row r="16" spans="1:4" x14ac:dyDescent="0.3">
      <c r="A16" s="51"/>
      <c r="B16" s="25"/>
      <c r="C16" s="25"/>
      <c r="D16" s="25"/>
    </row>
    <row r="18" spans="2:4" x14ac:dyDescent="0.3">
      <c r="B18" s="23" t="str">
        <f>ADDRESS(8,COLUMN())</f>
        <v>$B$8</v>
      </c>
      <c r="C18" s="23" t="str">
        <f t="shared" ref="C18:D18" si="0">ADDRESS(8,COLUMN())</f>
        <v>$C$8</v>
      </c>
      <c r="D18" s="23" t="str">
        <f t="shared" si="0"/>
        <v>$D$8</v>
      </c>
    </row>
    <row r="19" spans="2:4" x14ac:dyDescent="0.3">
      <c r="B19" s="23">
        <f>COUNTA(B8:B16)+7</f>
        <v>8</v>
      </c>
      <c r="C19" s="23">
        <f t="shared" ref="C19:D19" si="1">COUNTA(C8:C16)+7</f>
        <v>11</v>
      </c>
      <c r="D19" s="23">
        <f t="shared" si="1"/>
        <v>8</v>
      </c>
    </row>
    <row r="20" spans="2:4" x14ac:dyDescent="0.3">
      <c r="B20" s="23" t="str">
        <f>ADDRESS(B19,COLUMN())</f>
        <v>$B$8</v>
      </c>
      <c r="C20" s="23" t="str">
        <f t="shared" ref="C20:D20" si="2">ADDRESS(C19,COLUMN())</f>
        <v>$C$11</v>
      </c>
      <c r="D20" s="23" t="str">
        <f t="shared" si="2"/>
        <v>$D$8</v>
      </c>
    </row>
    <row r="21" spans="2:4" x14ac:dyDescent="0.3">
      <c r="B21" s="23" t="str">
        <f>"Реактори!"&amp;B18&amp;":"&amp;B20</f>
        <v>Реактори!$B$8:$B$8</v>
      </c>
      <c r="C21" s="23" t="str">
        <f t="shared" ref="C21:D21" si="3">"Реактори!"&amp;C18&amp;":"&amp;C20</f>
        <v>Реактори!$C$8:$C$11</v>
      </c>
      <c r="D21" s="23" t="str">
        <f t="shared" si="3"/>
        <v>Реактори!$D$8:$D$8</v>
      </c>
    </row>
  </sheetData>
  <mergeCells count="1">
    <mergeCell ref="A8:A16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01EF4-B3DF-4D91-B03F-8718FACF9016}">
  <dimension ref="B2:D6"/>
  <sheetViews>
    <sheetView zoomScale="50" zoomScaleNormal="50" workbookViewId="0">
      <selection activeCell="D3" sqref="D3"/>
    </sheetView>
  </sheetViews>
  <sheetFormatPr defaultRowHeight="14.4" x14ac:dyDescent="0.3"/>
  <cols>
    <col min="2" max="2" width="28.5546875" customWidth="1"/>
    <col min="3" max="3" width="44.44140625" customWidth="1"/>
    <col min="4" max="4" width="40.21875" customWidth="1"/>
  </cols>
  <sheetData>
    <row r="2" spans="2:4" ht="161.4" customHeight="1" x14ac:dyDescent="0.3">
      <c r="B2" s="1" t="s">
        <v>9</v>
      </c>
      <c r="D2" t="str">
        <f>CONCATENATE("Електростанції!",ADDRESS(ROW(),3))</f>
        <v>Електростанції!$C$2</v>
      </c>
    </row>
    <row r="3" spans="2:4" ht="180.6" customHeight="1" x14ac:dyDescent="0.3">
      <c r="B3" s="1" t="s">
        <v>10</v>
      </c>
      <c r="D3" t="str">
        <f t="shared" ref="D3:D6" si="0">CONCATENATE("Електростанції!",ADDRESS(ROW(),3))</f>
        <v>Електростанції!$C$3</v>
      </c>
    </row>
    <row r="4" spans="2:4" ht="110.4" customHeight="1" x14ac:dyDescent="0.3">
      <c r="B4" s="1" t="s">
        <v>11</v>
      </c>
      <c r="D4" t="str">
        <f t="shared" si="0"/>
        <v>Електростанції!$C$4</v>
      </c>
    </row>
    <row r="5" spans="2:4" ht="182.4" customHeight="1" x14ac:dyDescent="0.3">
      <c r="B5" s="1" t="s">
        <v>12</v>
      </c>
      <c r="D5" t="str">
        <f t="shared" si="0"/>
        <v>Електростанції!$C$5</v>
      </c>
    </row>
    <row r="6" spans="2:4" ht="181.8" customHeight="1" x14ac:dyDescent="0.3">
      <c r="B6" s="1" t="s">
        <v>13</v>
      </c>
      <c r="D6" t="str">
        <f t="shared" si="0"/>
        <v>Електростанції!$C$6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13780-3C6C-49B1-8705-B7F711E472AF}">
  <dimension ref="A1:C15"/>
  <sheetViews>
    <sheetView tabSelected="1" workbookViewId="0">
      <selection activeCell="C9" sqref="C9"/>
    </sheetView>
  </sheetViews>
  <sheetFormatPr defaultRowHeight="14.4" x14ac:dyDescent="0.3"/>
  <cols>
    <col min="1" max="1" width="8.88671875" style="2"/>
    <col min="2" max="2" width="36" style="2" customWidth="1"/>
    <col min="3" max="3" width="16.5546875" style="2" customWidth="1"/>
    <col min="4" max="16384" width="8.88671875" style="2"/>
  </cols>
  <sheetData>
    <row r="1" spans="1:3" ht="84" customHeight="1" x14ac:dyDescent="0.3"/>
    <row r="2" spans="1:3" x14ac:dyDescent="0.3">
      <c r="A2" s="3"/>
      <c r="B2" s="4" t="s">
        <v>14</v>
      </c>
      <c r="C2" s="2" t="s">
        <v>0</v>
      </c>
    </row>
    <row r="3" spans="1:3" x14ac:dyDescent="0.3">
      <c r="A3" s="3">
        <v>2</v>
      </c>
      <c r="B3" s="4" t="s">
        <v>16</v>
      </c>
      <c r="C3" s="5">
        <f>HLOOKUP($C$2,Реактори!$B$1:$D$21,'ІС АЕС'!A3,FALSE)</f>
        <v>3000</v>
      </c>
    </row>
    <row r="4" spans="1:3" x14ac:dyDescent="0.3">
      <c r="A4" s="3">
        <v>3</v>
      </c>
      <c r="B4" s="4" t="s">
        <v>17</v>
      </c>
      <c r="C4" s="5">
        <f>HLOOKUP($C$2,Реактори!$B$1:$D$21,'ІС АЕС'!A4,FALSE)</f>
        <v>1000</v>
      </c>
    </row>
    <row r="5" spans="1:3" x14ac:dyDescent="0.3">
      <c r="A5" s="3">
        <v>4</v>
      </c>
      <c r="B5" s="4" t="s">
        <v>4</v>
      </c>
      <c r="C5" s="5">
        <f>HLOOKUP($C$2,Реактори!$B$1:$D$21,'ІС АЕС'!A5,FALSE)</f>
        <v>33.299999999999997</v>
      </c>
    </row>
    <row r="6" spans="1:3" x14ac:dyDescent="0.3">
      <c r="A6" s="3"/>
      <c r="B6" s="4" t="s">
        <v>3</v>
      </c>
      <c r="C6" s="5"/>
    </row>
    <row r="7" spans="1:3" x14ac:dyDescent="0.3">
      <c r="A7" s="3">
        <v>6</v>
      </c>
      <c r="B7" s="4" t="s">
        <v>5</v>
      </c>
      <c r="C7" s="5">
        <f>HLOOKUP($C$2,Реактори!$B$1:$D$21,'ІС АЕС'!A7,FALSE)</f>
        <v>289</v>
      </c>
    </row>
    <row r="8" spans="1:3" x14ac:dyDescent="0.3">
      <c r="A8" s="3">
        <v>7</v>
      </c>
      <c r="B8" s="4" t="s">
        <v>6</v>
      </c>
      <c r="C8" s="5">
        <f>HLOOKUP($C$2,Реактори!$B$1:$D$21,'ІС АЕС'!A8,FALSE)</f>
        <v>322</v>
      </c>
    </row>
    <row r="9" spans="1:3" x14ac:dyDescent="0.3">
      <c r="A9" s="3"/>
      <c r="B9" s="4" t="s">
        <v>15</v>
      </c>
      <c r="C9" s="2" t="s">
        <v>10</v>
      </c>
    </row>
    <row r="10" spans="1:3" x14ac:dyDescent="0.3">
      <c r="A10" s="3"/>
    </row>
    <row r="11" spans="1:3" x14ac:dyDescent="0.3">
      <c r="A11" s="3"/>
      <c r="C11" s="28"/>
    </row>
    <row r="12" spans="1:3" x14ac:dyDescent="0.3">
      <c r="A12" s="3"/>
      <c r="C12" s="28"/>
    </row>
    <row r="13" spans="1:3" x14ac:dyDescent="0.3">
      <c r="A13" s="3"/>
      <c r="C13" s="28" t="str">
        <f>HLOOKUP($C$2,Реактори!$B$1:$D$21,21,FALSE)</f>
        <v>Реактори!$C$8:$C$11</v>
      </c>
    </row>
    <row r="14" spans="1:3" x14ac:dyDescent="0.3">
      <c r="C14" s="28" t="str">
        <f>VLOOKUP(C9,Електростанції!$B$2:$D$6,3,FALSE)</f>
        <v>Електростанції!$C$3</v>
      </c>
    </row>
    <row r="15" spans="1:3" x14ac:dyDescent="0.3">
      <c r="C15" s="28"/>
    </row>
  </sheetData>
  <dataValidations count="1">
    <dataValidation type="list" allowBlank="1" showInputMessage="1" showErrorMessage="1" sqref="C9" xr:uid="{E298BBFB-3BA9-4212-8961-2B5E244CB6FE}">
      <formula1>INDIRECT($C$13)</formula1>
    </dataValidation>
  </dataValidations>
  <pageMargins left="0.7" right="0.7" top="0.75" bottom="0.75" header="0.3" footer="0.3"/>
  <pageSetup paperSize="9" orientation="portrait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2D1EFA7-B162-4116-9697-3470BD30ED1F}">
          <x14:formula1>
            <xm:f>Реактори!$B$1:$D$1</xm:f>
          </x14:formula1>
          <xm:sqref>C2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Обсяги виготовлення</vt:lpstr>
      <vt:lpstr>Реактори</vt:lpstr>
      <vt:lpstr>Електростанції</vt:lpstr>
      <vt:lpstr>ІС АЕС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2017-10-28T21:55:09Z</dcterms:modified>
</cp:coreProperties>
</file>